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edeelde drives\COC Financiën\ALV &amp; Officiële Stukken\Afsluiting 2021\"/>
    </mc:Choice>
  </mc:AlternateContent>
  <bookViews>
    <workbookView xWindow="-120" yWindow="-120" windowWidth="29040" windowHeight="15840"/>
  </bookViews>
  <sheets>
    <sheet name="Blad1" sheetId="1" r:id="rId1"/>
  </sheets>
  <calcPr calcId="162913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1" l="1"/>
  <c r="C18" i="1"/>
  <c r="D18" i="1"/>
  <c r="D20" i="1" l="1"/>
  <c r="D7" i="1"/>
  <c r="D55" i="1"/>
  <c r="D28" i="1"/>
  <c r="D32" i="1" s="1"/>
  <c r="D29" i="1"/>
  <c r="D53" i="1"/>
  <c r="C38" i="1"/>
  <c r="D17" i="1"/>
  <c r="D10" i="1"/>
  <c r="D57" i="1" l="1"/>
  <c r="G53" i="1"/>
  <c r="F53" i="1"/>
  <c r="E53" i="1"/>
  <c r="C49" i="1"/>
  <c r="C48" i="1"/>
  <c r="C46" i="1"/>
  <c r="C43" i="1"/>
  <c r="C40" i="1"/>
  <c r="B40" i="1"/>
  <c r="B53" i="1" s="1"/>
  <c r="G32" i="1"/>
  <c r="F32" i="1"/>
  <c r="E32" i="1"/>
  <c r="B30" i="1"/>
  <c r="C29" i="1"/>
  <c r="C28" i="1"/>
  <c r="C32" i="1" s="1"/>
  <c r="B27" i="1"/>
  <c r="B24" i="1"/>
  <c r="C22" i="1"/>
  <c r="B22" i="1"/>
  <c r="C20" i="1"/>
  <c r="G17" i="1"/>
  <c r="G18" i="1" s="1"/>
  <c r="E17" i="1"/>
  <c r="E18" i="1" s="1"/>
  <c r="C17" i="1"/>
  <c r="B17" i="1"/>
  <c r="F13" i="1"/>
  <c r="F17" i="1" s="1"/>
  <c r="F18" i="1" s="1"/>
  <c r="G10" i="1"/>
  <c r="F10" i="1"/>
  <c r="E10" i="1"/>
  <c r="B6" i="1"/>
  <c r="B10" i="1" s="1"/>
  <c r="C5" i="1"/>
  <c r="C4" i="1"/>
  <c r="C10" i="1" s="1"/>
  <c r="B32" i="1" l="1"/>
  <c r="C53" i="1"/>
  <c r="E55" i="1"/>
  <c r="E57" i="1" s="1"/>
  <c r="G55" i="1"/>
  <c r="G57" i="1" s="1"/>
  <c r="C55" i="1"/>
  <c r="C57" i="1" s="1"/>
  <c r="F55" i="1"/>
  <c r="F57" i="1" s="1"/>
  <c r="B55" i="1"/>
  <c r="B57" i="1" s="1"/>
</calcChain>
</file>

<file path=xl/sharedStrings.xml><?xml version="1.0" encoding="utf-8"?>
<sst xmlns="http://schemas.openxmlformats.org/spreadsheetml/2006/main" count="49" uniqueCount="46">
  <si>
    <t>Realisatie</t>
  </si>
  <si>
    <t>Begroting</t>
  </si>
  <si>
    <t>2021-corona</t>
  </si>
  <si>
    <t>Inkomsten</t>
  </si>
  <si>
    <t>Baromzet</t>
  </si>
  <si>
    <t>Subsidie</t>
  </si>
  <si>
    <t>Voorlichting</t>
  </si>
  <si>
    <t>Overige</t>
  </si>
  <si>
    <t>Vergoeding COC Landelijk</t>
  </si>
  <si>
    <t>Rente</t>
  </si>
  <si>
    <t>Totale opbrengsten</t>
  </si>
  <si>
    <t>Uitgaven</t>
  </si>
  <si>
    <t>Inkoop t.b.v. barverkoop</t>
  </si>
  <si>
    <t>Buma/e.d.</t>
  </si>
  <si>
    <t>Overige inkoop</t>
  </si>
  <si>
    <t>Overige kosten bar</t>
  </si>
  <si>
    <t>Totale Barkosten</t>
  </si>
  <si>
    <t>% barkosten t.o.v. omzet</t>
  </si>
  <si>
    <t>Algemene Kosten</t>
  </si>
  <si>
    <t>Totale kosten vrijwilligers</t>
  </si>
  <si>
    <t>Kosten multimedia</t>
  </si>
  <si>
    <t>Pand Uitgaven</t>
  </si>
  <si>
    <t>Huur pand</t>
  </si>
  <si>
    <t>Verz Belasting GWE</t>
  </si>
  <si>
    <t>Onderhoud Pand</t>
  </si>
  <si>
    <t>Schoonmaak</t>
  </si>
  <si>
    <t>Afschrijving</t>
  </si>
  <si>
    <t>Totaal Pand</t>
  </si>
  <si>
    <t>Activiteiten</t>
  </si>
  <si>
    <t>Activiteiten algemeen</t>
  </si>
  <si>
    <t>Cocktail / GRWI</t>
  </si>
  <si>
    <t>Respect2Love</t>
  </si>
  <si>
    <t>Gendermore</t>
  </si>
  <si>
    <t>Yunge/Transgenders</t>
  </si>
  <si>
    <t>AutiRoze</t>
  </si>
  <si>
    <t>Anders Roze</t>
  </si>
  <si>
    <t>40+ Café</t>
  </si>
  <si>
    <t>50+ Groep</t>
  </si>
  <si>
    <t>Jong &amp; Out</t>
  </si>
  <si>
    <t>Max26/Expreszo</t>
  </si>
  <si>
    <t>Vrouwen</t>
  </si>
  <si>
    <t>Nieuwe Vrouwengroep</t>
  </si>
  <si>
    <t>Roze Gebaar</t>
  </si>
  <si>
    <t>Totale Activiteiten</t>
  </si>
  <si>
    <t>Totale Kosten</t>
  </si>
  <si>
    <t>Resultaat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</si>
</sst>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€&quot;\ * #,##0.00_ ;_ &quot;€&quot;\ * \-#,##0.00_ ;_ &quot;€&quot;\ * &quot;-&quot;??_ ;_ @_ "/>
    <numFmt numFmtId="164" formatCode="_([$€-2]* #,##0.00_);_([$€-2]* \(#,##0.00\);_([$€-2]* &quot;-&quot;??_);_(@_)"/>
  </numFmts>
  <fonts count="10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0"/>
      <color rgb="FFFF0000"/>
      <name val="Arial"/>
      <family val="2"/>
    </font>
    <font>
      <sz val="10"/>
      <color theme="1"/>
      <name val="Verdana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0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/>
    <xf numFmtId="0" fontId="4" fillId="0" borderId="0" xfId="0" applyFont="1" applyAlignment="1"/>
    <xf numFmtId="164" fontId="3" fillId="0" borderId="0" xfId="0" applyNumberFormat="1" applyFont="1" applyAlignment="1">
      <alignment horizontal="right"/>
    </xf>
    <xf numFmtId="0" fontId="2" fillId="0" borderId="0" xfId="0" applyFont="1" applyAlignment="1"/>
    <xf numFmtId="164" fontId="5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3" fillId="0" borderId="0" xfId="0" applyFont="1" applyAlignment="1"/>
    <xf numFmtId="9" fontId="1" fillId="0" borderId="0" xfId="1" applyFont="1" applyAlignment="1"/>
    <xf numFmtId="0" fontId="9" fillId="0" borderId="0" xfId="0" applyFont="1" applyAlignment="1"/>
    <xf numFmtId="44" fontId="9" fillId="0" borderId="0" xfId="0" applyNumberFormat="1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57"/>
  <sheetViews>
    <sheetView tabSelected="1" zoomScaleNormal="100" workbookViewId="0">
      <selection activeCell="H7" sqref="H7"/>
    </sheetView>
  </sheetViews>
  <sheetFormatPr defaultColWidth="12.6640625" defaultRowHeight="15.75" customHeight="1" x14ac:dyDescent="0.25"/>
  <cols>
    <col min="1" max="1" width="21.33203125" customWidth="1"/>
    <col min="4" max="4" width="12.6640625" style="16"/>
    <col min="6" max="6" width="14" bestFit="1" customWidth="1"/>
    <col min="8" max="8" width="48" bestFit="1" customWidth="1"/>
  </cols>
  <sheetData>
    <row r="1" spans="1:8" ht="15.75" customHeight="1" x14ac:dyDescent="0.3">
      <c r="A1" s="1"/>
      <c r="B1" s="18" t="s">
        <v>0</v>
      </c>
      <c r="C1" s="19"/>
      <c r="D1" s="19"/>
      <c r="E1" s="18" t="s">
        <v>1</v>
      </c>
      <c r="F1" s="19"/>
      <c r="G1" s="19"/>
    </row>
    <row r="2" spans="1:8" ht="15.75" customHeight="1" x14ac:dyDescent="0.3">
      <c r="A2" s="1"/>
      <c r="B2" s="2">
        <v>2019</v>
      </c>
      <c r="C2" s="2">
        <v>2020</v>
      </c>
      <c r="D2" s="16">
        <v>2021</v>
      </c>
      <c r="E2" s="2">
        <v>2020</v>
      </c>
      <c r="F2" s="3" t="s">
        <v>2</v>
      </c>
      <c r="G2" s="2">
        <v>2022</v>
      </c>
    </row>
    <row r="3" spans="1:8" ht="15.75" customHeight="1" x14ac:dyDescent="0.3">
      <c r="A3" s="4" t="s">
        <v>3</v>
      </c>
      <c r="B3" s="5"/>
      <c r="C3" s="5"/>
      <c r="E3" s="5"/>
      <c r="F3" s="5"/>
      <c r="G3" s="5"/>
      <c r="H3" s="6"/>
    </row>
    <row r="4" spans="1:8" ht="15.75" customHeight="1" x14ac:dyDescent="0.3">
      <c r="A4" s="1" t="s">
        <v>4</v>
      </c>
      <c r="B4" s="7">
        <v>50949.51</v>
      </c>
      <c r="C4" s="7">
        <f>22901.44+6.58</f>
        <v>22908.02</v>
      </c>
      <c r="D4" s="17">
        <v>22281</v>
      </c>
      <c r="E4" s="7">
        <v>49000</v>
      </c>
      <c r="F4" s="7">
        <v>30000</v>
      </c>
      <c r="G4" s="7">
        <v>52500</v>
      </c>
      <c r="H4" s="6"/>
    </row>
    <row r="5" spans="1:8" ht="15.75" customHeight="1" x14ac:dyDescent="0.3">
      <c r="A5" s="1" t="s">
        <v>5</v>
      </c>
      <c r="B5" s="7">
        <v>46329</v>
      </c>
      <c r="C5" s="7">
        <f>45000+1379</f>
        <v>46379</v>
      </c>
      <c r="D5" s="17">
        <v>46400</v>
      </c>
      <c r="E5" s="7">
        <v>45000</v>
      </c>
      <c r="F5" s="7">
        <v>45000</v>
      </c>
      <c r="G5" s="7">
        <v>45000</v>
      </c>
      <c r="H5" s="6"/>
    </row>
    <row r="6" spans="1:8" ht="15.75" customHeight="1" x14ac:dyDescent="0.3">
      <c r="A6" s="1" t="s">
        <v>6</v>
      </c>
      <c r="B6" s="7">
        <f>3360+120+457.48</f>
        <v>3937.48</v>
      </c>
      <c r="C6" s="7">
        <v>270</v>
      </c>
      <c r="D6" s="17">
        <v>2560</v>
      </c>
      <c r="E6" s="7">
        <v>3500</v>
      </c>
      <c r="F6" s="7">
        <v>3900</v>
      </c>
      <c r="G6" s="7">
        <v>4000</v>
      </c>
      <c r="H6" s="6"/>
    </row>
    <row r="7" spans="1:8" ht="15.75" customHeight="1" x14ac:dyDescent="0.3">
      <c r="A7" s="1" t="s">
        <v>7</v>
      </c>
      <c r="B7" s="7">
        <v>100</v>
      </c>
      <c r="C7" s="7">
        <v>0</v>
      </c>
      <c r="D7" s="17">
        <f>-490+205</f>
        <v>-285</v>
      </c>
      <c r="E7" s="7">
        <v>0</v>
      </c>
      <c r="F7" s="7">
        <v>0</v>
      </c>
      <c r="G7" s="7">
        <v>0</v>
      </c>
    </row>
    <row r="8" spans="1:8" ht="15.75" customHeight="1" x14ac:dyDescent="0.3">
      <c r="A8" s="1" t="s">
        <v>8</v>
      </c>
      <c r="B8" s="7">
        <v>6368.56</v>
      </c>
      <c r="C8" s="7">
        <v>7561.1</v>
      </c>
      <c r="D8" s="17">
        <v>7571</v>
      </c>
      <c r="E8" s="7">
        <v>6500</v>
      </c>
      <c r="F8" s="7">
        <v>6900</v>
      </c>
      <c r="G8" s="7">
        <v>8000</v>
      </c>
      <c r="H8" s="6"/>
    </row>
    <row r="9" spans="1:8" ht="15.75" customHeight="1" x14ac:dyDescent="0.3">
      <c r="A9" s="1" t="s">
        <v>9</v>
      </c>
      <c r="B9" s="7">
        <v>0</v>
      </c>
      <c r="C9" s="7">
        <v>0</v>
      </c>
      <c r="D9" s="17">
        <v>0</v>
      </c>
      <c r="E9" s="7">
        <v>0</v>
      </c>
      <c r="F9" s="7">
        <v>0</v>
      </c>
      <c r="G9" s="7">
        <v>0</v>
      </c>
    </row>
    <row r="10" spans="1:8" ht="13.2" x14ac:dyDescent="0.25">
      <c r="A10" s="8" t="s">
        <v>10</v>
      </c>
      <c r="B10" s="7">
        <f>SUM(B4:B9)</f>
        <v>107684.55</v>
      </c>
      <c r="C10" s="7">
        <f>SUM(C4:C9)</f>
        <v>77118.12000000001</v>
      </c>
      <c r="D10" s="11">
        <f>SUM(D4:D9)</f>
        <v>78527</v>
      </c>
      <c r="E10" s="7">
        <f t="shared" ref="E10:G10" si="0">SUM(E4:E9)</f>
        <v>104000</v>
      </c>
      <c r="F10" s="7">
        <f t="shared" si="0"/>
        <v>85800</v>
      </c>
      <c r="G10" s="7">
        <f t="shared" si="0"/>
        <v>109500</v>
      </c>
    </row>
    <row r="11" spans="1:8" ht="15.75" customHeight="1" x14ac:dyDescent="0.3">
      <c r="A11" s="1"/>
      <c r="B11" s="5"/>
      <c r="C11" s="5"/>
      <c r="D11" s="17"/>
      <c r="E11" s="5"/>
      <c r="F11" s="5"/>
      <c r="G11" s="5"/>
    </row>
    <row r="12" spans="1:8" ht="15.75" customHeight="1" x14ac:dyDescent="0.3">
      <c r="A12" s="4" t="s">
        <v>11</v>
      </c>
      <c r="B12" s="5"/>
      <c r="C12" s="5"/>
      <c r="D12" s="17"/>
      <c r="E12" s="5"/>
      <c r="F12" s="5"/>
      <c r="G12" s="5"/>
    </row>
    <row r="13" spans="1:8" ht="15.75" customHeight="1" x14ac:dyDescent="0.3">
      <c r="A13" s="1" t="s">
        <v>12</v>
      </c>
      <c r="B13" s="7">
        <v>26013.5</v>
      </c>
      <c r="C13" s="7">
        <v>13143.87</v>
      </c>
      <c r="D13" s="17">
        <v>14416</v>
      </c>
      <c r="E13" s="7">
        <v>27000</v>
      </c>
      <c r="F13" s="7">
        <f>F4*0.51</f>
        <v>15300</v>
      </c>
      <c r="G13" s="7">
        <v>28000</v>
      </c>
      <c r="H13" s="6"/>
    </row>
    <row r="14" spans="1:8" ht="15.75" customHeight="1" x14ac:dyDescent="0.3">
      <c r="A14" s="1" t="s">
        <v>13</v>
      </c>
      <c r="B14" s="7">
        <v>2008.49</v>
      </c>
      <c r="C14" s="7">
        <v>2630.64</v>
      </c>
      <c r="D14" s="17">
        <v>2393</v>
      </c>
      <c r="E14" s="7">
        <v>900</v>
      </c>
      <c r="F14" s="7">
        <v>900</v>
      </c>
      <c r="G14" s="7">
        <v>2000</v>
      </c>
    </row>
    <row r="15" spans="1:8" ht="15.75" customHeight="1" x14ac:dyDescent="0.3">
      <c r="A15" s="1" t="s">
        <v>14</v>
      </c>
      <c r="B15" s="7">
        <v>5717.17</v>
      </c>
      <c r="C15" s="7">
        <v>1581.9</v>
      </c>
      <c r="D15" s="17">
        <v>686</v>
      </c>
      <c r="E15" s="7">
        <v>3900</v>
      </c>
      <c r="F15" s="7">
        <v>3500</v>
      </c>
      <c r="G15" s="7">
        <v>5000</v>
      </c>
    </row>
    <row r="16" spans="1:8" ht="15.75" customHeight="1" x14ac:dyDescent="0.3">
      <c r="A16" s="1" t="s">
        <v>15</v>
      </c>
      <c r="B16" s="7">
        <v>2464.35</v>
      </c>
      <c r="C16" s="7">
        <v>1575.81</v>
      </c>
      <c r="D16" s="17">
        <v>1310</v>
      </c>
      <c r="E16" s="7">
        <v>1500</v>
      </c>
      <c r="F16" s="7">
        <v>1500</v>
      </c>
      <c r="G16" s="7">
        <v>2500</v>
      </c>
    </row>
    <row r="17" spans="1:7" ht="13.2" x14ac:dyDescent="0.25">
      <c r="A17" s="8" t="s">
        <v>16</v>
      </c>
      <c r="B17" s="7">
        <f>SUM(B13:B16)</f>
        <v>36203.51</v>
      </c>
      <c r="C17" s="7">
        <f>SUM(C13:C16)</f>
        <v>18932.22</v>
      </c>
      <c r="D17" s="11">
        <f>SUM(D13:D16)</f>
        <v>18805</v>
      </c>
      <c r="E17" s="7">
        <f t="shared" ref="E17:G17" si="1">SUM(E13:E16)</f>
        <v>33300</v>
      </c>
      <c r="F17" s="7">
        <f t="shared" si="1"/>
        <v>21200</v>
      </c>
      <c r="G17" s="7">
        <f t="shared" si="1"/>
        <v>37500</v>
      </c>
    </row>
    <row r="18" spans="1:7" ht="15.75" customHeight="1" x14ac:dyDescent="0.3">
      <c r="A18" s="1" t="s">
        <v>17</v>
      </c>
      <c r="B18" s="15">
        <f>B17/B10</f>
        <v>0.3361996683832546</v>
      </c>
      <c r="C18" s="15">
        <f>C17/C10</f>
        <v>0.24549638917546224</v>
      </c>
      <c r="D18" s="15">
        <f>D17/D10</f>
        <v>0.23947177403950234</v>
      </c>
      <c r="E18" s="15">
        <f t="shared" ref="E18:G18" si="2">E17/E10</f>
        <v>0.32019230769230766</v>
      </c>
      <c r="F18" s="15">
        <f t="shared" si="2"/>
        <v>0.24708624708624707</v>
      </c>
      <c r="G18" s="15">
        <f t="shared" si="2"/>
        <v>0.34246575342465752</v>
      </c>
    </row>
    <row r="19" spans="1:7" ht="15.75" customHeight="1" x14ac:dyDescent="0.3">
      <c r="A19" s="1"/>
      <c r="B19" s="5"/>
      <c r="C19" s="5"/>
      <c r="D19" s="17"/>
      <c r="E19" s="5"/>
      <c r="F19" s="5"/>
      <c r="G19" s="5"/>
    </row>
    <row r="20" spans="1:7" ht="13.2" x14ac:dyDescent="0.25">
      <c r="A20" s="8" t="s">
        <v>18</v>
      </c>
      <c r="B20" s="7">
        <v>4072.98</v>
      </c>
      <c r="C20" s="7">
        <f>274.95+2014.87+461.14</f>
        <v>2750.9599999999996</v>
      </c>
      <c r="D20" s="17">
        <f>744+46+302+518+2610+430+52</f>
        <v>4702</v>
      </c>
      <c r="E20" s="7">
        <v>4000</v>
      </c>
      <c r="F20" s="7">
        <v>4000</v>
      </c>
      <c r="G20" s="7">
        <v>4000</v>
      </c>
    </row>
    <row r="21" spans="1:7" ht="15.75" customHeight="1" x14ac:dyDescent="0.3">
      <c r="A21" s="1"/>
      <c r="B21" s="5"/>
      <c r="C21" s="5"/>
      <c r="D21" s="17"/>
      <c r="E21" s="5"/>
      <c r="F21" s="5"/>
      <c r="G21" s="5"/>
    </row>
    <row r="22" spans="1:7" ht="13.2" x14ac:dyDescent="0.25">
      <c r="A22" s="8" t="s">
        <v>19</v>
      </c>
      <c r="B22" s="7">
        <f>102.42+1269.52</f>
        <v>1371.94</v>
      </c>
      <c r="C22" s="7">
        <f>800+1256.33</f>
        <v>2056.33</v>
      </c>
      <c r="D22" s="17">
        <v>1253</v>
      </c>
      <c r="E22" s="7">
        <v>2200</v>
      </c>
      <c r="F22" s="7">
        <v>1200</v>
      </c>
      <c r="G22" s="7">
        <v>1200</v>
      </c>
    </row>
    <row r="23" spans="1:7" ht="15.75" customHeight="1" x14ac:dyDescent="0.3">
      <c r="A23" s="1"/>
      <c r="B23" s="5"/>
      <c r="C23" s="5"/>
      <c r="D23" s="17"/>
      <c r="E23" s="5"/>
      <c r="F23" s="5"/>
      <c r="G23" s="5"/>
    </row>
    <row r="24" spans="1:7" ht="13.2" x14ac:dyDescent="0.25">
      <c r="A24" s="8" t="s">
        <v>20</v>
      </c>
      <c r="B24" s="7">
        <f>3049.62+565.47</f>
        <v>3615.09</v>
      </c>
      <c r="C24" s="7">
        <v>2807.78</v>
      </c>
      <c r="D24" s="17">
        <v>2820</v>
      </c>
      <c r="E24" s="7">
        <v>2900</v>
      </c>
      <c r="F24" s="7">
        <v>3500</v>
      </c>
      <c r="G24" s="7">
        <v>3500</v>
      </c>
    </row>
    <row r="25" spans="1:7" ht="15.75" customHeight="1" x14ac:dyDescent="0.3">
      <c r="A25" s="1"/>
      <c r="B25" s="5"/>
      <c r="C25" s="5"/>
      <c r="D25" s="17"/>
      <c r="E25" s="5"/>
      <c r="F25" s="5"/>
      <c r="G25" s="5"/>
    </row>
    <row r="26" spans="1:7" ht="15.75" customHeight="1" x14ac:dyDescent="0.3">
      <c r="A26" s="4" t="s">
        <v>21</v>
      </c>
      <c r="B26" s="5"/>
      <c r="C26" s="5"/>
      <c r="D26" s="17"/>
      <c r="E26" s="5"/>
      <c r="F26" s="5"/>
      <c r="G26" s="5"/>
    </row>
    <row r="27" spans="1:7" ht="15.75" customHeight="1" x14ac:dyDescent="0.3">
      <c r="A27" s="1" t="s">
        <v>22</v>
      </c>
      <c r="B27" s="7">
        <f>26476.37-2002.24+33.26</f>
        <v>24507.389999999996</v>
      </c>
      <c r="C27" s="7">
        <v>24955.200000000001</v>
      </c>
      <c r="D27" s="17">
        <v>24748</v>
      </c>
      <c r="E27" s="7">
        <v>24900</v>
      </c>
      <c r="F27" s="10">
        <v>25400</v>
      </c>
      <c r="G27" s="7">
        <v>25400</v>
      </c>
    </row>
    <row r="28" spans="1:7" ht="15.75" customHeight="1" x14ac:dyDescent="0.3">
      <c r="A28" s="1" t="s">
        <v>23</v>
      </c>
      <c r="B28" s="7">
        <v>7393.39</v>
      </c>
      <c r="C28" s="7">
        <f>2634.79+1284.85</f>
        <v>3919.64</v>
      </c>
      <c r="D28" s="17">
        <f>1026+910+1243</f>
        <v>3179</v>
      </c>
      <c r="E28" s="7">
        <v>5000</v>
      </c>
      <c r="F28" s="10">
        <v>5000</v>
      </c>
      <c r="G28" s="7">
        <v>5000</v>
      </c>
    </row>
    <row r="29" spans="1:7" ht="13.8" x14ac:dyDescent="0.3">
      <c r="A29" s="1" t="s">
        <v>24</v>
      </c>
      <c r="B29" s="7">
        <v>4638.24</v>
      </c>
      <c r="C29" s="7">
        <f>1906.25+75.9+2457.24</f>
        <v>4439.3899999999994</v>
      </c>
      <c r="D29" s="17">
        <f>3420+346+325</f>
        <v>4091</v>
      </c>
      <c r="E29" s="7">
        <v>2100</v>
      </c>
      <c r="F29" s="10">
        <v>3000</v>
      </c>
      <c r="G29" s="7">
        <v>3000</v>
      </c>
    </row>
    <row r="30" spans="1:7" ht="13.8" x14ac:dyDescent="0.3">
      <c r="A30" s="1" t="s">
        <v>25</v>
      </c>
      <c r="B30" s="7">
        <f>2449.28</f>
        <v>2449.2800000000002</v>
      </c>
      <c r="C30" s="7">
        <v>2135.44</v>
      </c>
      <c r="D30" s="17">
        <v>1550</v>
      </c>
      <c r="E30" s="7">
        <v>2100</v>
      </c>
      <c r="F30" s="10">
        <v>2000</v>
      </c>
      <c r="G30" s="7">
        <v>2500</v>
      </c>
    </row>
    <row r="31" spans="1:7" ht="13.8" x14ac:dyDescent="0.3">
      <c r="A31" s="1" t="s">
        <v>26</v>
      </c>
      <c r="B31" s="7">
        <v>2213.2399999999998</v>
      </c>
      <c r="C31" s="7">
        <v>2671.29</v>
      </c>
      <c r="D31" s="17">
        <v>1900</v>
      </c>
      <c r="E31" s="7">
        <v>3500</v>
      </c>
      <c r="F31" s="10">
        <v>3500</v>
      </c>
      <c r="G31" s="7">
        <v>3000</v>
      </c>
    </row>
    <row r="32" spans="1:7" ht="13.2" x14ac:dyDescent="0.25">
      <c r="A32" s="8" t="s">
        <v>27</v>
      </c>
      <c r="B32" s="7">
        <f>SUM(B27:B31)</f>
        <v>41201.539999999994</v>
      </c>
      <c r="C32" s="7">
        <f>SUM(C27:C31)</f>
        <v>38120.959999999999</v>
      </c>
      <c r="D32" s="11">
        <f>SUM(D27:D31)</f>
        <v>35468</v>
      </c>
      <c r="E32" s="7">
        <f t="shared" ref="E32:G32" si="3">SUM(E27:E31)</f>
        <v>37600</v>
      </c>
      <c r="F32" s="7">
        <f t="shared" si="3"/>
        <v>38900</v>
      </c>
      <c r="G32" s="7">
        <f t="shared" si="3"/>
        <v>38900</v>
      </c>
    </row>
    <row r="33" spans="1:8" ht="13.8" x14ac:dyDescent="0.3">
      <c r="A33" s="1"/>
      <c r="B33" s="1"/>
      <c r="C33" s="1"/>
      <c r="E33" s="1"/>
      <c r="F33" s="1"/>
      <c r="G33" s="1"/>
    </row>
    <row r="34" spans="1:8" ht="13.8" x14ac:dyDescent="0.3">
      <c r="A34" s="1"/>
      <c r="B34" s="1"/>
      <c r="C34" s="1"/>
      <c r="E34" s="1"/>
      <c r="F34" s="1"/>
      <c r="G34" s="1"/>
    </row>
    <row r="35" spans="1:8" ht="13.8" x14ac:dyDescent="0.3">
      <c r="A35" s="1"/>
      <c r="B35" s="18" t="s">
        <v>0</v>
      </c>
      <c r="C35" s="19"/>
      <c r="D35" s="19"/>
      <c r="E35" s="18" t="s">
        <v>1</v>
      </c>
      <c r="F35" s="19"/>
      <c r="G35" s="19"/>
    </row>
    <row r="36" spans="1:8" ht="13.8" x14ac:dyDescent="0.3">
      <c r="A36" s="1"/>
      <c r="B36" s="2">
        <v>2019</v>
      </c>
      <c r="C36" s="2">
        <v>2020</v>
      </c>
      <c r="D36" s="16">
        <v>2021</v>
      </c>
      <c r="E36" s="2">
        <v>2020</v>
      </c>
      <c r="F36" s="2">
        <v>2021</v>
      </c>
      <c r="G36" s="2">
        <v>2022</v>
      </c>
    </row>
    <row r="37" spans="1:8" ht="13.8" x14ac:dyDescent="0.3">
      <c r="A37" s="4" t="s">
        <v>28</v>
      </c>
      <c r="B37" s="1"/>
      <c r="C37" s="1"/>
      <c r="E37" s="1"/>
      <c r="F37" s="1"/>
      <c r="G37" s="1"/>
    </row>
    <row r="38" spans="1:8" ht="13.8" x14ac:dyDescent="0.3">
      <c r="A38" s="1" t="s">
        <v>29</v>
      </c>
      <c r="B38" s="7">
        <v>4388.76</v>
      </c>
      <c r="C38" s="10">
        <f>12399.15-8047.32-2242.4+304.2+339.95</f>
        <v>2753.5799999999995</v>
      </c>
      <c r="D38" s="11">
        <v>2251</v>
      </c>
      <c r="E38" s="10">
        <v>4000</v>
      </c>
      <c r="F38" s="10">
        <v>3000</v>
      </c>
      <c r="G38" s="7">
        <v>4000</v>
      </c>
    </row>
    <row r="39" spans="1:8" ht="13.8" x14ac:dyDescent="0.3">
      <c r="A39" s="1" t="s">
        <v>6</v>
      </c>
      <c r="B39" s="7">
        <v>4311.96</v>
      </c>
      <c r="C39" s="10">
        <v>748.67</v>
      </c>
      <c r="D39" s="11">
        <v>1867</v>
      </c>
      <c r="E39" s="10">
        <v>3500</v>
      </c>
      <c r="F39" s="10">
        <v>4300</v>
      </c>
      <c r="G39" s="7">
        <v>3300</v>
      </c>
      <c r="H39" s="6"/>
    </row>
    <row r="40" spans="1:8" ht="13.8" x14ac:dyDescent="0.3">
      <c r="A40" s="1" t="s">
        <v>30</v>
      </c>
      <c r="B40" s="7">
        <f>-2741.73-2294.98+8517.01</f>
        <v>3480.3</v>
      </c>
      <c r="C40" s="10">
        <f>92.94+2563.2-148.72-841.01+2242.4</f>
        <v>3908.8100000000004</v>
      </c>
      <c r="D40" s="11">
        <v>2514</v>
      </c>
      <c r="E40" s="10">
        <v>6500</v>
      </c>
      <c r="F40" s="10">
        <v>3000</v>
      </c>
      <c r="G40" s="7">
        <v>4500</v>
      </c>
      <c r="H40" s="6"/>
    </row>
    <row r="41" spans="1:8" ht="13.8" x14ac:dyDescent="0.3">
      <c r="A41" s="1" t="s">
        <v>31</v>
      </c>
      <c r="B41" s="7">
        <v>0</v>
      </c>
      <c r="C41" s="10">
        <v>0</v>
      </c>
      <c r="D41" s="11">
        <v>0</v>
      </c>
      <c r="E41" s="10">
        <v>0</v>
      </c>
      <c r="F41" s="10">
        <v>0</v>
      </c>
      <c r="G41" s="7">
        <v>0</v>
      </c>
    </row>
    <row r="42" spans="1:8" ht="13.8" x14ac:dyDescent="0.3">
      <c r="A42" s="1" t="s">
        <v>32</v>
      </c>
      <c r="B42" s="7">
        <v>194</v>
      </c>
      <c r="C42" s="10">
        <v>209.1</v>
      </c>
      <c r="D42" s="11">
        <v>126</v>
      </c>
      <c r="E42" s="10">
        <v>600</v>
      </c>
      <c r="F42" s="10">
        <v>600</v>
      </c>
      <c r="G42" s="11">
        <v>400</v>
      </c>
      <c r="H42" s="6"/>
    </row>
    <row r="43" spans="1:8" ht="13.8" x14ac:dyDescent="0.3">
      <c r="A43" s="1" t="s">
        <v>33</v>
      </c>
      <c r="B43" s="7">
        <v>1730</v>
      </c>
      <c r="C43" s="10">
        <f>653.34+175</f>
        <v>828.34</v>
      </c>
      <c r="D43" s="11">
        <v>965</v>
      </c>
      <c r="E43" s="10">
        <v>2000</v>
      </c>
      <c r="F43" s="10">
        <v>2000</v>
      </c>
      <c r="G43" s="7">
        <v>2000</v>
      </c>
    </row>
    <row r="44" spans="1:8" ht="13.8" x14ac:dyDescent="0.3">
      <c r="A44" s="1" t="s">
        <v>34</v>
      </c>
      <c r="B44" s="7">
        <v>1486</v>
      </c>
      <c r="C44" s="10">
        <v>787.02</v>
      </c>
      <c r="D44" s="11">
        <v>1188</v>
      </c>
      <c r="E44" s="10">
        <v>1500</v>
      </c>
      <c r="F44" s="10">
        <v>1500</v>
      </c>
      <c r="G44" s="7">
        <v>1500</v>
      </c>
    </row>
    <row r="45" spans="1:8" ht="13.8" x14ac:dyDescent="0.3">
      <c r="A45" s="1" t="s">
        <v>35</v>
      </c>
      <c r="B45" s="7">
        <v>806</v>
      </c>
      <c r="C45" s="10">
        <v>1199.3</v>
      </c>
      <c r="D45" s="11">
        <v>1502</v>
      </c>
      <c r="E45" s="10">
        <v>600</v>
      </c>
      <c r="F45" s="10">
        <v>1000</v>
      </c>
      <c r="G45" s="7">
        <v>2298.1999999999998</v>
      </c>
      <c r="H45" s="6"/>
    </row>
    <row r="46" spans="1:8" ht="13.8" x14ac:dyDescent="0.3">
      <c r="A46" s="1" t="s">
        <v>36</v>
      </c>
      <c r="B46" s="7">
        <v>1209</v>
      </c>
      <c r="C46" s="10">
        <f>450.54-175</f>
        <v>275.54000000000002</v>
      </c>
      <c r="D46" s="11">
        <v>814</v>
      </c>
      <c r="E46" s="10">
        <v>750</v>
      </c>
      <c r="F46" s="10">
        <v>750</v>
      </c>
      <c r="G46" s="12">
        <v>1100</v>
      </c>
      <c r="H46" s="6"/>
    </row>
    <row r="47" spans="1:8" ht="13.8" x14ac:dyDescent="0.3">
      <c r="A47" s="1" t="s">
        <v>37</v>
      </c>
      <c r="B47" s="7">
        <v>109</v>
      </c>
      <c r="C47" s="10">
        <v>60.01</v>
      </c>
      <c r="D47" s="11">
        <v>139</v>
      </c>
      <c r="E47" s="10">
        <v>350</v>
      </c>
      <c r="F47" s="10">
        <v>350</v>
      </c>
      <c r="G47" s="12">
        <v>800</v>
      </c>
      <c r="H47" s="6"/>
    </row>
    <row r="48" spans="1:8" ht="13.8" x14ac:dyDescent="0.3">
      <c r="A48" s="1" t="s">
        <v>38</v>
      </c>
      <c r="B48" s="7">
        <v>1679</v>
      </c>
      <c r="C48" s="10">
        <f>1714.43-304.2</f>
        <v>1410.23</v>
      </c>
      <c r="D48" s="11">
        <v>896</v>
      </c>
      <c r="E48" s="10">
        <v>1850</v>
      </c>
      <c r="F48" s="10">
        <v>1700</v>
      </c>
      <c r="G48" s="13">
        <v>2100</v>
      </c>
      <c r="H48" s="6"/>
    </row>
    <row r="49" spans="1:8" ht="13.8" x14ac:dyDescent="0.3">
      <c r="A49" s="1" t="s">
        <v>39</v>
      </c>
      <c r="B49" s="7">
        <v>1418</v>
      </c>
      <c r="C49" s="10">
        <f>3145.73-2653.2</f>
        <v>492.5300000000002</v>
      </c>
      <c r="D49" s="11">
        <v>1065</v>
      </c>
      <c r="E49" s="10">
        <v>1850</v>
      </c>
      <c r="F49" s="10">
        <v>1500</v>
      </c>
      <c r="G49" s="12">
        <v>1500</v>
      </c>
    </row>
    <row r="50" spans="1:8" ht="13.8" x14ac:dyDescent="0.3">
      <c r="A50" s="1" t="s">
        <v>40</v>
      </c>
      <c r="B50" s="7">
        <v>145</v>
      </c>
      <c r="C50" s="10">
        <v>65.97</v>
      </c>
      <c r="D50" s="11">
        <v>0</v>
      </c>
      <c r="E50" s="10">
        <v>250</v>
      </c>
      <c r="F50" s="10">
        <v>400</v>
      </c>
      <c r="G50" s="12">
        <v>250</v>
      </c>
      <c r="H50" s="6"/>
    </row>
    <row r="51" spans="1:8" ht="13.8" x14ac:dyDescent="0.3">
      <c r="A51" s="1" t="s">
        <v>41</v>
      </c>
      <c r="B51" s="7">
        <v>0</v>
      </c>
      <c r="C51" s="7">
        <v>0</v>
      </c>
      <c r="D51" s="11">
        <v>127</v>
      </c>
      <c r="E51" s="7">
        <v>0</v>
      </c>
      <c r="F51" s="7">
        <v>0</v>
      </c>
      <c r="G51" s="12">
        <v>300</v>
      </c>
      <c r="H51" s="6"/>
    </row>
    <row r="52" spans="1:8" ht="13.2" x14ac:dyDescent="0.25">
      <c r="A52" s="14" t="s">
        <v>42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250</v>
      </c>
      <c r="H52" s="6"/>
    </row>
    <row r="53" spans="1:8" ht="13.2" x14ac:dyDescent="0.25">
      <c r="A53" s="8" t="s">
        <v>43</v>
      </c>
      <c r="B53" s="7">
        <f>SUM(B38:B52)</f>
        <v>20957.02</v>
      </c>
      <c r="C53" s="7">
        <f>SUM(C38:C52)</f>
        <v>12739.1</v>
      </c>
      <c r="D53" s="11">
        <f>SUM(D38:D52)</f>
        <v>13454</v>
      </c>
      <c r="E53" s="7">
        <f t="shared" ref="E53:G53" si="4">SUM(E38:E52)</f>
        <v>23750</v>
      </c>
      <c r="F53" s="7">
        <f t="shared" si="4"/>
        <v>20100</v>
      </c>
      <c r="G53" s="7">
        <f t="shared" si="4"/>
        <v>24298.2</v>
      </c>
    </row>
    <row r="54" spans="1:8" ht="13.8" x14ac:dyDescent="0.3">
      <c r="A54" s="1"/>
      <c r="B54" s="5"/>
      <c r="C54" s="5"/>
      <c r="D54" s="5"/>
      <c r="E54" s="5"/>
      <c r="F54" s="5"/>
      <c r="G54" s="5"/>
    </row>
    <row r="55" spans="1:8" ht="13.2" x14ac:dyDescent="0.25">
      <c r="A55" s="8" t="s">
        <v>44</v>
      </c>
      <c r="B55" s="7">
        <f>B17+B20+B22+B24+B32+B53</f>
        <v>107422.08</v>
      </c>
      <c r="C55" s="7">
        <f>C17+C20+C22+C24+C32+C53</f>
        <v>77407.350000000006</v>
      </c>
      <c r="D55" s="11">
        <f>D17+D20+D22+D24+D32+D53</f>
        <v>76502</v>
      </c>
      <c r="E55" s="7">
        <f t="shared" ref="E55:G55" si="5">E17+E20+E22+E24+E32+E53</f>
        <v>103750</v>
      </c>
      <c r="F55" s="7">
        <f t="shared" si="5"/>
        <v>88900</v>
      </c>
      <c r="G55" s="7">
        <f t="shared" si="5"/>
        <v>109398.2</v>
      </c>
    </row>
    <row r="56" spans="1:8" ht="13.8" x14ac:dyDescent="0.3">
      <c r="A56" s="1"/>
      <c r="B56" s="5"/>
      <c r="C56" s="5"/>
      <c r="D56" s="5"/>
      <c r="E56" s="5"/>
      <c r="F56" s="5"/>
      <c r="G56" s="5"/>
    </row>
    <row r="57" spans="1:8" ht="13.2" x14ac:dyDescent="0.25">
      <c r="A57" s="8" t="s">
        <v>45</v>
      </c>
      <c r="B57" s="7">
        <f>B10-B55</f>
        <v>262.47000000000116</v>
      </c>
      <c r="C57" s="9">
        <f>C10-C55</f>
        <v>-289.22999999999593</v>
      </c>
      <c r="D57" s="11">
        <f>D10-D55</f>
        <v>2025</v>
      </c>
      <c r="E57" s="7">
        <f t="shared" ref="E57:G57" si="6">E10-E55</f>
        <v>250</v>
      </c>
      <c r="F57" s="9">
        <f t="shared" si="6"/>
        <v>-3100</v>
      </c>
      <c r="G57" s="7">
        <f t="shared" si="6"/>
        <v>101.80000000000291</v>
      </c>
      <c r="H57" s="6"/>
    </row>
  </sheetData>
  <mergeCells count="4">
    <mergeCell ref="B1:D1"/>
    <mergeCell ref="E1:G1"/>
    <mergeCell ref="B35:D35"/>
    <mergeCell ref="E35:G35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Daan Dekker</cp:lastModifiedBy>
  <dcterms:modified xsi:type="dcterms:W3CDTF">2022-05-16T20:43:53Z</dcterms:modified>
</cp:coreProperties>
</file>